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Mac\Eine Idee Nautik\Projekte\WebDesign\1. Internetauftritte\Eine Idee Nautik\Downloads\"/>
    </mc:Choice>
  </mc:AlternateContent>
  <xr:revisionPtr revIDLastSave="0" documentId="13_ncr:1_{7938381C-62DB-40B0-9BB2-4665D8AF326C}" xr6:coauthVersionLast="36" xr6:coauthVersionMax="36" xr10:uidLastSave="{00000000-0000-0000-0000-000000000000}"/>
  <workbookProtection workbookPassword="FA46" lockStructure="1" lockWindows="1"/>
  <bookViews>
    <workbookView showHorizontalScroll="0" showVerticalScroll="0" showSheetTabs="0" xWindow="6045" yWindow="645" windowWidth="8400" windowHeight="6660" xr2:uid="{00000000-000D-0000-FFFF-FFFF00000000}"/>
  </bookViews>
  <sheets>
    <sheet name="Strom" sheetId="1" r:id="rId1"/>
  </sheets>
  <externalReferences>
    <externalReference r:id="rId2"/>
  </externalReferences>
  <definedNames>
    <definedName name="Abl">'[1]Steuertafel - Kleinschmidt'!$A$2:$B$38</definedName>
    <definedName name="_xlnm.Print_Area" localSheetId="0">Strom!$B$1:$J$18</definedName>
    <definedName name="StT">'[1]Steuertafel - Kleinschmidt'!$C$2:$D$38</definedName>
  </definedNames>
  <calcPr calcId="191029"/>
</workbook>
</file>

<file path=xl/calcChain.xml><?xml version="1.0" encoding="utf-8"?>
<calcChain xmlns="http://schemas.openxmlformats.org/spreadsheetml/2006/main">
  <c r="C5" i="1" l="1"/>
  <c r="E5" i="1" s="1"/>
  <c r="G4" i="1"/>
  <c r="I4" i="1" s="1"/>
  <c r="C4" i="1"/>
  <c r="E4" i="1" s="1"/>
  <c r="G3" i="1"/>
  <c r="I3" i="1" s="1"/>
  <c r="C3" i="1"/>
  <c r="E3" i="1" s="1"/>
  <c r="U2" i="1"/>
  <c r="T2" i="1"/>
  <c r="S2" i="1"/>
  <c r="O2" i="1"/>
  <c r="N2" i="1"/>
  <c r="M2" i="1"/>
  <c r="G2" i="1"/>
  <c r="I2" i="1" s="1"/>
  <c r="C2" i="1"/>
  <c r="E2" i="1" s="1"/>
  <c r="H3" i="1"/>
  <c r="M5" i="1" s="1"/>
  <c r="O5" i="1" s="1"/>
  <c r="H2" i="1"/>
  <c r="T5" i="1" s="1"/>
  <c r="G12" i="1"/>
  <c r="D12" i="1"/>
  <c r="E12" i="1"/>
  <c r="D11" i="1"/>
  <c r="E11" i="1"/>
  <c r="H4" i="1"/>
  <c r="V2" i="1" l="1"/>
  <c r="X2" i="1"/>
  <c r="S7" i="1"/>
  <c r="M7" i="1"/>
  <c r="V3" i="1" s="1"/>
  <c r="V4" i="1" l="1"/>
  <c r="O3" i="1"/>
  <c r="N3" i="1"/>
  <c r="M3" i="1"/>
  <c r="M4" i="1" l="1"/>
  <c r="M8" i="1"/>
  <c r="W2" i="1"/>
  <c r="O4" i="1"/>
  <c r="G11" i="1" s="1"/>
  <c r="N4" i="1"/>
  <c r="N8" i="1" l="1"/>
  <c r="O8" i="1"/>
  <c r="S8" i="1"/>
  <c r="X3" i="1" s="1"/>
  <c r="S3" i="1" l="1"/>
  <c r="U3" i="1"/>
  <c r="T3" i="1"/>
  <c r="X4" i="1"/>
  <c r="U4" i="1" l="1"/>
  <c r="T4" i="1"/>
  <c r="S4" i="1"/>
</calcChain>
</file>

<file path=xl/sharedStrings.xml><?xml version="1.0" encoding="utf-8"?>
<sst xmlns="http://schemas.openxmlformats.org/spreadsheetml/2006/main" count="34" uniqueCount="21">
  <si>
    <r>
      <rPr>
        <sz val="13"/>
        <color indexed="8"/>
        <rFont val="Symbol"/>
        <family val="1"/>
        <charset val="2"/>
      </rPr>
      <t>j</t>
    </r>
    <r>
      <rPr>
        <vertAlign val="subscript"/>
        <sz val="13"/>
        <color indexed="8"/>
        <rFont val="Calibri"/>
        <family val="2"/>
      </rPr>
      <t>A</t>
    </r>
  </si>
  <si>
    <t>=</t>
  </si>
  <si>
    <r>
      <rPr>
        <sz val="13"/>
        <color indexed="8"/>
        <rFont val="Symbol"/>
        <family val="1"/>
        <charset val="2"/>
      </rPr>
      <t>l</t>
    </r>
    <r>
      <rPr>
        <vertAlign val="subscript"/>
        <sz val="13"/>
        <color indexed="8"/>
        <rFont val="Calibri"/>
        <family val="2"/>
      </rPr>
      <t>A</t>
    </r>
  </si>
  <si>
    <t>Dj</t>
  </si>
  <si>
    <t>Dl</t>
  </si>
  <si>
    <r>
      <rPr>
        <sz val="13"/>
        <color indexed="8"/>
        <rFont val="Symbol"/>
        <family val="1"/>
        <charset val="2"/>
      </rPr>
      <t>j</t>
    </r>
    <r>
      <rPr>
        <vertAlign val="subscript"/>
        <sz val="13"/>
        <color indexed="8"/>
        <rFont val="Calibri"/>
        <family val="2"/>
      </rPr>
      <t>B</t>
    </r>
  </si>
  <si>
    <r>
      <rPr>
        <sz val="13"/>
        <color indexed="8"/>
        <rFont val="Symbol"/>
        <family val="1"/>
        <charset val="2"/>
      </rPr>
      <t>l</t>
    </r>
    <r>
      <rPr>
        <vertAlign val="subscript"/>
        <sz val="13"/>
        <color indexed="8"/>
        <rFont val="Calibri"/>
        <family val="2"/>
      </rPr>
      <t>B</t>
    </r>
  </si>
  <si>
    <t>Kurs</t>
  </si>
  <si>
    <t>Distanz =</t>
  </si>
  <si>
    <r>
      <t>Letzter O</t>
    </r>
    <r>
      <rPr>
        <vertAlign val="subscript"/>
        <sz val="11"/>
        <rFont val="Calibri"/>
        <family val="2"/>
      </rPr>
      <t>b</t>
    </r>
  </si>
  <si>
    <t>Uhrzeit</t>
  </si>
  <si>
    <r>
      <t xml:space="preserve">b </t>
    </r>
    <r>
      <rPr>
        <i/>
        <sz val="13"/>
        <color indexed="8"/>
        <rFont val="Calibri"/>
        <family val="2"/>
      </rPr>
      <t>[']</t>
    </r>
  </si>
  <si>
    <r>
      <t xml:space="preserve">a </t>
    </r>
    <r>
      <rPr>
        <i/>
        <sz val="13"/>
        <color indexed="8"/>
        <rFont val="Calibri"/>
        <family val="2"/>
      </rPr>
      <t>[']</t>
    </r>
  </si>
  <si>
    <t>Breite</t>
  </si>
  <si>
    <r>
      <rPr>
        <sz val="13"/>
        <color indexed="8"/>
        <rFont val="Symbol"/>
        <family val="1"/>
        <charset val="2"/>
      </rPr>
      <t>j</t>
    </r>
    <r>
      <rPr>
        <vertAlign val="subscript"/>
        <sz val="13"/>
        <color indexed="8"/>
        <rFont val="Calibri"/>
        <family val="2"/>
      </rPr>
      <t>m</t>
    </r>
  </si>
  <si>
    <r>
      <t xml:space="preserve">l </t>
    </r>
    <r>
      <rPr>
        <i/>
        <sz val="13"/>
        <color indexed="8"/>
        <rFont val="Calibri"/>
        <family val="2"/>
      </rPr>
      <t>[']</t>
    </r>
  </si>
  <si>
    <t>Länge</t>
  </si>
  <si>
    <t>Gekoppelter Ort</t>
  </si>
  <si>
    <t>© André Schmidt, Greifswald - Eine Idee Nautik</t>
  </si>
  <si>
    <t xml:space="preserve">download von: </t>
  </si>
  <si>
    <t>https://eine-idee-nautik.de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</si>
</sst>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0\°;00\°"/>
    <numFmt numFmtId="166" formatCode="00.0\'"/>
    <numFmt numFmtId="167" formatCode="000\°;000\°"/>
    <numFmt numFmtId="168" formatCode="000.0\°"/>
    <numFmt numFmtId="169" formatCode="0.0\ &quot;nm&quot;"/>
    <numFmt numFmtId="170" formatCode="0.00\'"/>
    <numFmt numFmtId="171" formatCode="0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indexed="8"/>
      <name val="Calibri"/>
      <family val="2"/>
    </font>
    <font>
      <sz val="13"/>
      <color indexed="8"/>
      <name val="Symbol"/>
      <family val="1"/>
      <charset val="2"/>
    </font>
    <font>
      <vertAlign val="subscript"/>
      <sz val="13"/>
      <color indexed="8"/>
      <name val="Calibri"/>
      <family val="2"/>
    </font>
    <font>
      <vertAlign val="subscript"/>
      <sz val="11"/>
      <name val="Calibri"/>
      <family val="2"/>
    </font>
    <font>
      <i/>
      <sz val="13"/>
      <color indexed="8"/>
      <name val="Calibri"/>
      <family val="2"/>
    </font>
    <font>
      <sz val="8"/>
      <color rgb="FF00000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3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medium">
        <color indexed="64"/>
      </top>
      <bottom style="hair">
        <color rgb="FF00B050"/>
      </bottom>
      <diagonal/>
    </border>
    <border>
      <left/>
      <right/>
      <top style="medium">
        <color indexed="64"/>
      </top>
      <bottom style="hair">
        <color rgb="FF00B050"/>
      </bottom>
      <diagonal/>
    </border>
    <border>
      <left/>
      <right style="hair">
        <color rgb="FF00B050"/>
      </right>
      <top style="medium">
        <color indexed="64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medium">
        <color indexed="64"/>
      </bottom>
      <diagonal/>
    </border>
    <border>
      <left style="hair">
        <color rgb="FF00B050"/>
      </left>
      <right/>
      <top style="hair">
        <color rgb="FF00B050"/>
      </top>
      <bottom style="medium">
        <color indexed="64"/>
      </bottom>
      <diagonal/>
    </border>
    <border>
      <left/>
      <right style="hair">
        <color rgb="FF00B050"/>
      </right>
      <top style="hair">
        <color rgb="FF00B050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3" xfId="0" applyFill="1" applyBorder="1" applyProtection="1"/>
    <xf numFmtId="0" fontId="0" fillId="3" borderId="3" xfId="0" applyFill="1" applyBorder="1" applyProtection="1"/>
    <xf numFmtId="0" fontId="0" fillId="2" borderId="9" xfId="0" applyFill="1" applyBorder="1" applyProtection="1"/>
    <xf numFmtId="0" fontId="0" fillId="3" borderId="12" xfId="0" applyFill="1" applyBorder="1" applyProtection="1"/>
    <xf numFmtId="0" fontId="0" fillId="3" borderId="9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0" xfId="0" applyFill="1" applyBorder="1" applyProtection="1"/>
    <xf numFmtId="0" fontId="0" fillId="2" borderId="20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3" borderId="0" xfId="0" applyFill="1" applyBorder="1" applyProtection="1"/>
    <xf numFmtId="165" fontId="0" fillId="3" borderId="0" xfId="0" applyNumberFormat="1" applyFill="1" applyBorder="1" applyAlignment="1" applyProtection="1">
      <alignment horizontal="right" indent="1"/>
    </xf>
    <xf numFmtId="0" fontId="0" fillId="3" borderId="20" xfId="0" applyFill="1" applyBorder="1" applyProtection="1"/>
    <xf numFmtId="0" fontId="0" fillId="3" borderId="17" xfId="0" applyFill="1" applyBorder="1" applyProtection="1"/>
    <xf numFmtId="167" fontId="0" fillId="3" borderId="17" xfId="0" applyNumberFormat="1" applyFill="1" applyBorder="1" applyAlignment="1" applyProtection="1">
      <alignment horizontal="right" indent="1"/>
    </xf>
    <xf numFmtId="0" fontId="0" fillId="3" borderId="18" xfId="0" applyFill="1" applyBorder="1" applyProtection="1"/>
    <xf numFmtId="164" fontId="0" fillId="3" borderId="2" xfId="0" applyNumberFormat="1" applyFill="1" applyBorder="1" applyAlignment="1" applyProtection="1">
      <alignment horizontal="right" indent="1"/>
    </xf>
    <xf numFmtId="164" fontId="0" fillId="3" borderId="11" xfId="0" applyNumberFormat="1" applyFill="1" applyBorder="1" applyAlignment="1" applyProtection="1">
      <alignment horizontal="right" indent="1"/>
    </xf>
    <xf numFmtId="164" fontId="0" fillId="3" borderId="8" xfId="0" applyNumberFormat="1" applyFill="1" applyBorder="1" applyAlignment="1" applyProtection="1">
      <alignment horizontal="right" indent="1"/>
    </xf>
    <xf numFmtId="0" fontId="1" fillId="4" borderId="0" xfId="0" applyFont="1" applyFill="1" applyProtection="1"/>
    <xf numFmtId="0" fontId="0" fillId="4" borderId="0" xfId="0" applyFill="1" applyProtection="1"/>
    <xf numFmtId="0" fontId="2" fillId="4" borderId="4" xfId="0" applyFont="1" applyFill="1" applyBorder="1" applyAlignment="1" applyProtection="1">
      <alignment vertical="center"/>
    </xf>
    <xf numFmtId="0" fontId="2" fillId="4" borderId="5" xfId="0" applyFont="1" applyFill="1" applyBorder="1" applyProtection="1"/>
    <xf numFmtId="165" fontId="2" fillId="4" borderId="5" xfId="0" applyNumberFormat="1" applyFont="1" applyFill="1" applyBorder="1" applyProtection="1"/>
    <xf numFmtId="166" fontId="2" fillId="4" borderId="5" xfId="0" applyNumberFormat="1" applyFont="1" applyFill="1" applyBorder="1" applyProtection="1"/>
    <xf numFmtId="0" fontId="2" fillId="4" borderId="5" xfId="0" applyFont="1" applyFill="1" applyBorder="1" applyAlignment="1" applyProtection="1">
      <alignment vertical="center"/>
    </xf>
    <xf numFmtId="167" fontId="2" fillId="4" borderId="5" xfId="0" applyNumberFormat="1" applyFont="1" applyFill="1" applyBorder="1" applyProtection="1"/>
    <xf numFmtId="0" fontId="2" fillId="4" borderId="6" xfId="0" applyFont="1" applyFill="1" applyBorder="1" applyProtection="1"/>
    <xf numFmtId="0" fontId="0" fillId="4" borderId="0" xfId="0" applyFill="1" applyBorder="1" applyProtection="1"/>
    <xf numFmtId="165" fontId="0" fillId="4" borderId="0" xfId="0" applyNumberFormat="1" applyFill="1" applyProtection="1"/>
    <xf numFmtId="0" fontId="3" fillId="4" borderId="13" xfId="0" applyFont="1" applyFill="1" applyBorder="1" applyProtection="1"/>
    <xf numFmtId="0" fontId="2" fillId="4" borderId="14" xfId="0" applyFont="1" applyFill="1" applyBorder="1" applyProtection="1"/>
    <xf numFmtId="165" fontId="2" fillId="4" borderId="14" xfId="0" applyNumberFormat="1" applyFont="1" applyFill="1" applyBorder="1" applyProtection="1"/>
    <xf numFmtId="166" fontId="2" fillId="4" borderId="14" xfId="0" applyNumberFormat="1" applyFont="1" applyFill="1" applyBorder="1" applyProtection="1"/>
    <xf numFmtId="0" fontId="3" fillId="4" borderId="14" xfId="0" applyFont="1" applyFill="1" applyBorder="1" applyProtection="1"/>
    <xf numFmtId="167" fontId="2" fillId="4" borderId="14" xfId="0" applyNumberFormat="1" applyFont="1" applyFill="1" applyBorder="1" applyProtection="1"/>
    <xf numFmtId="0" fontId="2" fillId="4" borderId="15" xfId="0" applyFont="1" applyFill="1" applyBorder="1" applyProtection="1"/>
    <xf numFmtId="0" fontId="2" fillId="4" borderId="16" xfId="0" applyFont="1" applyFill="1" applyBorder="1" applyAlignment="1" applyProtection="1">
      <alignment vertical="center"/>
    </xf>
    <xf numFmtId="0" fontId="2" fillId="4" borderId="17" xfId="0" applyFont="1" applyFill="1" applyBorder="1" applyProtection="1"/>
    <xf numFmtId="165" fontId="2" fillId="4" borderId="17" xfId="0" applyNumberFormat="1" applyFont="1" applyFill="1" applyBorder="1" applyProtection="1"/>
    <xf numFmtId="166" fontId="2" fillId="4" borderId="17" xfId="0" applyNumberFormat="1" applyFont="1" applyFill="1" applyBorder="1" applyProtection="1"/>
    <xf numFmtId="0" fontId="2" fillId="4" borderId="17" xfId="0" applyFont="1" applyFill="1" applyBorder="1" applyAlignment="1" applyProtection="1">
      <alignment vertical="center"/>
    </xf>
    <xf numFmtId="167" fontId="2" fillId="4" borderId="17" xfId="0" applyNumberFormat="1" applyFont="1" applyFill="1" applyBorder="1" applyProtection="1"/>
    <xf numFmtId="0" fontId="2" fillId="4" borderId="18" xfId="0" applyFont="1" applyFill="1" applyBorder="1" applyProtection="1"/>
    <xf numFmtId="0" fontId="2" fillId="4" borderId="4" xfId="0" applyFont="1" applyFill="1" applyBorder="1" applyAlignment="1" applyProtection="1"/>
    <xf numFmtId="0" fontId="2" fillId="4" borderId="5" xfId="0" applyFont="1" applyFill="1" applyBorder="1" applyAlignment="1" applyProtection="1"/>
    <xf numFmtId="0" fontId="2" fillId="4" borderId="0" xfId="0" applyFont="1" applyFill="1" applyBorder="1" applyProtection="1"/>
    <xf numFmtId="165" fontId="2" fillId="4" borderId="0" xfId="0" applyNumberFormat="1" applyFont="1" applyFill="1" applyBorder="1" applyProtection="1"/>
    <xf numFmtId="166" fontId="2" fillId="4" borderId="0" xfId="0" applyNumberFormat="1" applyFont="1" applyFill="1" applyBorder="1" applyProtection="1"/>
    <xf numFmtId="166" fontId="0" fillId="4" borderId="0" xfId="0" applyNumberFormat="1" applyFill="1" applyProtection="1"/>
    <xf numFmtId="171" fontId="1" fillId="4" borderId="0" xfId="0" applyNumberFormat="1" applyFont="1" applyFill="1" applyProtection="1"/>
    <xf numFmtId="0" fontId="8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8" fillId="4" borderId="0" xfId="0" applyFont="1" applyFill="1" applyProtection="1"/>
    <xf numFmtId="0" fontId="9" fillId="4" borderId="0" xfId="1" applyFill="1" applyProtection="1">
      <protection locked="0"/>
    </xf>
    <xf numFmtId="0" fontId="1" fillId="4" borderId="0" xfId="0" applyNumberFormat="1" applyFont="1" applyFill="1" applyProtection="1"/>
    <xf numFmtId="0" fontId="10" fillId="4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/>
    <xf numFmtId="0" fontId="0" fillId="2" borderId="7" xfId="0" applyFill="1" applyBorder="1" applyProtection="1"/>
    <xf numFmtId="0" fontId="1" fillId="3" borderId="1" xfId="0" applyFont="1" applyFill="1" applyBorder="1" applyProtection="1"/>
    <xf numFmtId="0" fontId="1" fillId="3" borderId="10" xfId="0" applyFont="1" applyFill="1" applyBorder="1" applyProtection="1"/>
    <xf numFmtId="0" fontId="1" fillId="3" borderId="7" xfId="0" applyFont="1" applyFill="1" applyBorder="1" applyProtection="1"/>
    <xf numFmtId="165" fontId="0" fillId="5" borderId="21" xfId="0" applyNumberFormat="1" applyFill="1" applyBorder="1" applyAlignment="1" applyProtection="1">
      <alignment horizontal="right" indent="1"/>
      <protection locked="0"/>
    </xf>
    <xf numFmtId="0" fontId="0" fillId="5" borderId="21" xfId="0" applyFill="1" applyBorder="1" applyProtection="1">
      <protection locked="0"/>
    </xf>
    <xf numFmtId="0" fontId="0" fillId="5" borderId="27" xfId="0" applyFill="1" applyBorder="1" applyProtection="1">
      <protection locked="0"/>
    </xf>
    <xf numFmtId="167" fontId="0" fillId="5" borderId="27" xfId="0" applyNumberFormat="1" applyFill="1" applyBorder="1" applyAlignment="1" applyProtection="1">
      <alignment horizontal="right" indent="1"/>
      <protection locked="0"/>
    </xf>
    <xf numFmtId="164" fontId="0" fillId="5" borderId="2" xfId="0" applyNumberFormat="1" applyFill="1" applyBorder="1" applyAlignment="1" applyProtection="1">
      <alignment horizontal="right" indent="1"/>
      <protection locked="0"/>
    </xf>
    <xf numFmtId="164" fontId="0" fillId="5" borderId="8" xfId="0" applyNumberFormat="1" applyFill="1" applyBorder="1" applyAlignment="1" applyProtection="1">
      <alignment horizontal="right" indent="1"/>
      <protection locked="0"/>
    </xf>
    <xf numFmtId="170" fontId="2" fillId="4" borderId="0" xfId="0" applyNumberFormat="1" applyFont="1" applyFill="1" applyBorder="1" applyAlignment="1" applyProtection="1">
      <alignment horizontal="right" indent="1"/>
    </xf>
    <xf numFmtId="166" fontId="0" fillId="5" borderId="28" xfId="0" applyNumberFormat="1" applyFill="1" applyBorder="1" applyAlignment="1" applyProtection="1">
      <alignment horizontal="right" indent="1"/>
      <protection locked="0"/>
    </xf>
    <xf numFmtId="166" fontId="0" fillId="5" borderId="29" xfId="0" applyNumberFormat="1" applyFill="1" applyBorder="1" applyAlignment="1" applyProtection="1">
      <alignment horizontal="right" indent="1"/>
      <protection locked="0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20" fontId="0" fillId="3" borderId="0" xfId="0" applyNumberFormat="1" applyFill="1" applyBorder="1" applyAlignment="1" applyProtection="1">
      <alignment horizontal="center"/>
      <protection locked="0"/>
    </xf>
    <xf numFmtId="166" fontId="0" fillId="3" borderId="0" xfId="0" applyNumberFormat="1" applyFill="1" applyBorder="1" applyAlignment="1" applyProtection="1">
      <alignment horizontal="right" indent="1"/>
    </xf>
    <xf numFmtId="166" fontId="0" fillId="3" borderId="17" xfId="0" applyNumberFormat="1" applyFill="1" applyBorder="1" applyAlignment="1" applyProtection="1">
      <alignment horizontal="right" indent="1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20" fontId="0" fillId="5" borderId="24" xfId="0" applyNumberFormat="1" applyFill="1" applyBorder="1" applyAlignment="1" applyProtection="1">
      <alignment horizontal="center"/>
      <protection locked="0"/>
    </xf>
    <xf numFmtId="20" fontId="0" fillId="5" borderId="25" xfId="0" applyNumberFormat="1" applyFill="1" applyBorder="1" applyAlignment="1" applyProtection="1">
      <alignment horizontal="center"/>
      <protection locked="0"/>
    </xf>
    <xf numFmtId="20" fontId="0" fillId="5" borderId="26" xfId="0" applyNumberFormat="1" applyFill="1" applyBorder="1" applyAlignment="1" applyProtection="1">
      <alignment horizontal="center"/>
      <protection locked="0"/>
    </xf>
    <xf numFmtId="170" fontId="2" fillId="4" borderId="0" xfId="0" applyNumberFormat="1" applyFont="1" applyFill="1" applyBorder="1" applyAlignment="1" applyProtection="1">
      <alignment horizontal="center"/>
    </xf>
    <xf numFmtId="166" fontId="0" fillId="5" borderId="22" xfId="0" applyNumberFormat="1" applyFill="1" applyBorder="1" applyAlignment="1" applyProtection="1">
      <alignment horizontal="right" indent="1"/>
      <protection locked="0"/>
    </xf>
    <xf numFmtId="166" fontId="0" fillId="5" borderId="23" xfId="0" applyNumberFormat="1" applyFill="1" applyBorder="1" applyAlignment="1" applyProtection="1">
      <alignment horizontal="right" indent="1"/>
      <protection locked="0"/>
    </xf>
    <xf numFmtId="0" fontId="0" fillId="4" borderId="0" xfId="0" applyFill="1" applyBorder="1" applyAlignment="1" applyProtection="1">
      <alignment horizontal="center" vertical="center"/>
    </xf>
    <xf numFmtId="168" fontId="2" fillId="4" borderId="5" xfId="0" applyNumberFormat="1" applyFont="1" applyFill="1" applyBorder="1" applyAlignment="1" applyProtection="1">
      <alignment horizontal="center"/>
    </xf>
    <xf numFmtId="168" fontId="2" fillId="4" borderId="6" xfId="0" applyNumberFormat="1" applyFont="1" applyFill="1" applyBorder="1" applyAlignment="1" applyProtection="1">
      <alignment horizontal="center"/>
    </xf>
    <xf numFmtId="168" fontId="2" fillId="4" borderId="4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169" fontId="2" fillId="4" borderId="5" xfId="0" applyNumberFormat="1" applyFont="1" applyFill="1" applyBorder="1" applyAlignment="1" applyProtection="1">
      <alignment horizontal="center"/>
    </xf>
    <xf numFmtId="169" fontId="2" fillId="4" borderId="6" xfId="0" applyNumberFormat="1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B$2" lockText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1038225</xdr:colOff>
          <xdr:row>5</xdr:row>
          <xdr:rowOff>9525</xdr:rowOff>
        </xdr:to>
        <xdr:grpSp>
          <xdr:nvGrpSpPr>
            <xdr:cNvPr id="2" name="Group 4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591" y="95250"/>
              <a:ext cx="1038225" cy="962025"/>
              <a:chOff x="0" y="0"/>
              <a:chExt cx="109" cy="84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0" y="0"/>
                <a:ext cx="10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1. Stromaufgabe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0" y="29"/>
                <a:ext cx="10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2. Stromaufgabe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0" y="61"/>
                <a:ext cx="10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3. Stromaufgabe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EISZ\16%20-%20Education%20Folder\01%20-%20Seefahrtsschule%20Rostock\Unterrichte\Gesellschaft%20und%20Kommunikation%20-%20Informatik\Navigation\Navigationsformel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m"/>
      <sheetName val="Mittelbreite"/>
      <sheetName val="Vergrößerte Breite"/>
      <sheetName val="Distanzen nach Sinussatz"/>
      <sheetName val="Großkreisnavigation"/>
      <sheetName val="Kurse und Peilungen"/>
      <sheetName val="Steuertafel - Kleinschmidt"/>
      <sheetName val="Dreiecksberechnungen"/>
      <sheetName val="Navigationsformel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0</v>
          </cell>
          <cell r="B2">
            <v>-1</v>
          </cell>
          <cell r="C2">
            <v>0</v>
          </cell>
          <cell r="D2">
            <v>-1</v>
          </cell>
        </row>
        <row r="3">
          <cell r="A3">
            <v>10</v>
          </cell>
          <cell r="B3">
            <v>1</v>
          </cell>
          <cell r="C3">
            <v>10</v>
          </cell>
          <cell r="D3">
            <v>1</v>
          </cell>
        </row>
        <row r="4">
          <cell r="A4">
            <v>20</v>
          </cell>
          <cell r="B4">
            <v>3</v>
          </cell>
          <cell r="C4">
            <v>20</v>
          </cell>
          <cell r="D4">
            <v>3</v>
          </cell>
        </row>
        <row r="5">
          <cell r="A5">
            <v>30</v>
          </cell>
          <cell r="B5">
            <v>5</v>
          </cell>
          <cell r="C5">
            <v>30</v>
          </cell>
          <cell r="D5">
            <v>4</v>
          </cell>
        </row>
        <row r="6">
          <cell r="A6">
            <v>40</v>
          </cell>
          <cell r="B6">
            <v>6</v>
          </cell>
          <cell r="C6">
            <v>40</v>
          </cell>
          <cell r="D6">
            <v>6</v>
          </cell>
        </row>
        <row r="7">
          <cell r="A7">
            <v>50</v>
          </cell>
          <cell r="B7">
            <v>7</v>
          </cell>
          <cell r="C7">
            <v>50</v>
          </cell>
          <cell r="D7">
            <v>7</v>
          </cell>
        </row>
        <row r="8">
          <cell r="A8">
            <v>60</v>
          </cell>
          <cell r="B8">
            <v>8</v>
          </cell>
          <cell r="C8">
            <v>60</v>
          </cell>
          <cell r="D8">
            <v>8</v>
          </cell>
        </row>
        <row r="9">
          <cell r="A9">
            <v>70</v>
          </cell>
          <cell r="B9">
            <v>9</v>
          </cell>
          <cell r="C9">
            <v>70</v>
          </cell>
          <cell r="D9">
            <v>8</v>
          </cell>
        </row>
        <row r="10">
          <cell r="A10">
            <v>80</v>
          </cell>
          <cell r="B10">
            <v>9</v>
          </cell>
          <cell r="C10">
            <v>80</v>
          </cell>
          <cell r="D10">
            <v>9</v>
          </cell>
        </row>
        <row r="11">
          <cell r="A11">
            <v>90</v>
          </cell>
          <cell r="B11">
            <v>9</v>
          </cell>
          <cell r="C11">
            <v>90</v>
          </cell>
          <cell r="D11">
            <v>9</v>
          </cell>
        </row>
        <row r="12">
          <cell r="A12">
            <v>100</v>
          </cell>
          <cell r="B12">
            <v>8</v>
          </cell>
          <cell r="C12">
            <v>100</v>
          </cell>
          <cell r="D12">
            <v>9</v>
          </cell>
        </row>
        <row r="13">
          <cell r="A13">
            <v>110</v>
          </cell>
          <cell r="B13">
            <v>7</v>
          </cell>
          <cell r="C13">
            <v>110</v>
          </cell>
          <cell r="D13">
            <v>8</v>
          </cell>
        </row>
        <row r="14">
          <cell r="A14">
            <v>120</v>
          </cell>
          <cell r="B14">
            <v>7</v>
          </cell>
          <cell r="C14">
            <v>120</v>
          </cell>
          <cell r="D14">
            <v>7</v>
          </cell>
        </row>
        <row r="15">
          <cell r="A15">
            <v>130</v>
          </cell>
          <cell r="B15">
            <v>6</v>
          </cell>
          <cell r="C15">
            <v>130</v>
          </cell>
          <cell r="D15">
            <v>6</v>
          </cell>
        </row>
        <row r="16">
          <cell r="A16">
            <v>140</v>
          </cell>
          <cell r="B16">
            <v>5</v>
          </cell>
          <cell r="C16">
            <v>140</v>
          </cell>
          <cell r="D16">
            <v>5</v>
          </cell>
        </row>
        <row r="17">
          <cell r="A17">
            <v>150</v>
          </cell>
          <cell r="B17">
            <v>4</v>
          </cell>
          <cell r="C17">
            <v>150</v>
          </cell>
          <cell r="D17">
            <v>5</v>
          </cell>
        </row>
        <row r="18">
          <cell r="A18">
            <v>160</v>
          </cell>
          <cell r="B18">
            <v>3</v>
          </cell>
          <cell r="C18">
            <v>160</v>
          </cell>
          <cell r="D18">
            <v>3</v>
          </cell>
        </row>
        <row r="19">
          <cell r="A19">
            <v>170</v>
          </cell>
          <cell r="B19">
            <v>2</v>
          </cell>
          <cell r="C19">
            <v>170</v>
          </cell>
          <cell r="D19">
            <v>2</v>
          </cell>
        </row>
        <row r="20">
          <cell r="A20">
            <v>180</v>
          </cell>
          <cell r="B20">
            <v>1</v>
          </cell>
          <cell r="C20">
            <v>180</v>
          </cell>
          <cell r="D20">
            <v>1</v>
          </cell>
        </row>
        <row r="21">
          <cell r="A21">
            <v>190</v>
          </cell>
          <cell r="B21">
            <v>-1</v>
          </cell>
          <cell r="C21">
            <v>190</v>
          </cell>
          <cell r="D21">
            <v>-1</v>
          </cell>
        </row>
        <row r="22">
          <cell r="A22">
            <v>200</v>
          </cell>
          <cell r="B22">
            <v>-2</v>
          </cell>
          <cell r="C22">
            <v>200</v>
          </cell>
          <cell r="D22">
            <v>-2</v>
          </cell>
        </row>
        <row r="23">
          <cell r="A23">
            <v>210</v>
          </cell>
          <cell r="B23">
            <v>-3</v>
          </cell>
          <cell r="C23">
            <v>210</v>
          </cell>
          <cell r="D23">
            <v>-3</v>
          </cell>
        </row>
        <row r="24">
          <cell r="A24">
            <v>220</v>
          </cell>
          <cell r="B24">
            <v>-4</v>
          </cell>
          <cell r="C24">
            <v>220</v>
          </cell>
          <cell r="D24">
            <v>-4</v>
          </cell>
        </row>
        <row r="25">
          <cell r="A25">
            <v>230</v>
          </cell>
          <cell r="B25">
            <v>-5</v>
          </cell>
          <cell r="C25">
            <v>230</v>
          </cell>
          <cell r="D25">
            <v>-5</v>
          </cell>
        </row>
        <row r="26">
          <cell r="A26">
            <v>240</v>
          </cell>
          <cell r="B26">
            <v>-5</v>
          </cell>
          <cell r="C26">
            <v>240</v>
          </cell>
          <cell r="D26">
            <v>-6</v>
          </cell>
        </row>
        <row r="27">
          <cell r="A27">
            <v>250</v>
          </cell>
          <cell r="B27">
            <v>-6</v>
          </cell>
          <cell r="C27">
            <v>250</v>
          </cell>
          <cell r="D27">
            <v>-7</v>
          </cell>
        </row>
        <row r="28">
          <cell r="A28">
            <v>260</v>
          </cell>
          <cell r="B28">
            <v>-7</v>
          </cell>
          <cell r="C28">
            <v>260</v>
          </cell>
          <cell r="D28">
            <v>-8</v>
          </cell>
        </row>
        <row r="29">
          <cell r="A29">
            <v>270</v>
          </cell>
          <cell r="B29">
            <v>-8</v>
          </cell>
          <cell r="C29">
            <v>270</v>
          </cell>
          <cell r="D29">
            <v>-8</v>
          </cell>
        </row>
        <row r="30">
          <cell r="A30">
            <v>280</v>
          </cell>
          <cell r="B30">
            <v>-8</v>
          </cell>
          <cell r="C30">
            <v>280</v>
          </cell>
          <cell r="D30">
            <v>-9</v>
          </cell>
        </row>
        <row r="31">
          <cell r="A31">
            <v>290</v>
          </cell>
          <cell r="B31">
            <v>-9</v>
          </cell>
          <cell r="C31">
            <v>290</v>
          </cell>
          <cell r="D31">
            <v>-9</v>
          </cell>
        </row>
        <row r="32">
          <cell r="A32">
            <v>300</v>
          </cell>
          <cell r="B32">
            <v>-9</v>
          </cell>
          <cell r="C32">
            <v>300</v>
          </cell>
          <cell r="D32">
            <v>-9</v>
          </cell>
        </row>
        <row r="33">
          <cell r="A33">
            <v>310</v>
          </cell>
          <cell r="B33">
            <v>-9</v>
          </cell>
          <cell r="C33">
            <v>310</v>
          </cell>
          <cell r="D33">
            <v>-8</v>
          </cell>
        </row>
        <row r="34">
          <cell r="A34">
            <v>320</v>
          </cell>
          <cell r="B34">
            <v>-8</v>
          </cell>
          <cell r="C34">
            <v>320</v>
          </cell>
          <cell r="D34">
            <v>-7</v>
          </cell>
        </row>
        <row r="35">
          <cell r="A35">
            <v>330</v>
          </cell>
          <cell r="B35">
            <v>-7</v>
          </cell>
          <cell r="C35">
            <v>330</v>
          </cell>
          <cell r="D35">
            <v>-7</v>
          </cell>
        </row>
        <row r="36">
          <cell r="A36">
            <v>340</v>
          </cell>
          <cell r="B36">
            <v>-6</v>
          </cell>
          <cell r="C36">
            <v>340</v>
          </cell>
          <cell r="D36">
            <v>-5</v>
          </cell>
        </row>
        <row r="37">
          <cell r="A37">
            <v>350</v>
          </cell>
          <cell r="B37">
            <v>-4</v>
          </cell>
          <cell r="C37">
            <v>350</v>
          </cell>
          <cell r="D37">
            <v>-3</v>
          </cell>
        </row>
        <row r="38">
          <cell r="A38">
            <v>360</v>
          </cell>
          <cell r="B38">
            <v>-1</v>
          </cell>
          <cell r="C38">
            <v>360</v>
          </cell>
          <cell r="D38">
            <v>-1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ine-idee-nautik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Z21"/>
  <sheetViews>
    <sheetView windowProtection="1" showGridLines="0" showRowColHeaders="0" tabSelected="1" zoomScale="110" zoomScaleNormal="110" workbookViewId="0">
      <selection activeCell="B2" sqref="B2"/>
    </sheetView>
  </sheetViews>
  <sheetFormatPr baseColWidth="10" defaultRowHeight="15" x14ac:dyDescent="0.25"/>
  <cols>
    <col min="1" max="1" width="1.28515625" style="22" customWidth="1"/>
    <col min="2" max="2" width="16.5703125" style="21" customWidth="1"/>
    <col min="3" max="3" width="11.42578125" style="22"/>
    <col min="4" max="4" width="7.7109375" style="22" customWidth="1"/>
    <col min="5" max="5" width="3.7109375" style="22" customWidth="1"/>
    <col min="6" max="6" width="3.42578125" style="22" customWidth="1"/>
    <col min="7" max="7" width="11.42578125" style="22"/>
    <col min="8" max="8" width="7.7109375" style="22" customWidth="1"/>
    <col min="9" max="9" width="3.7109375" style="22" customWidth="1"/>
    <col min="10" max="10" width="1.42578125" style="22" customWidth="1"/>
    <col min="11" max="11" width="5.7109375" style="22" hidden="1" customWidth="1"/>
    <col min="12" max="12" width="2.42578125" style="22" hidden="1" customWidth="1"/>
    <col min="13" max="13" width="4.7109375" style="22" hidden="1" customWidth="1"/>
    <col min="14" max="14" width="6.28515625" style="22" hidden="1" customWidth="1"/>
    <col min="15" max="15" width="5" style="22" hidden="1" customWidth="1"/>
    <col min="16" max="16" width="11.42578125" style="22" hidden="1" customWidth="1"/>
    <col min="17" max="17" width="5.42578125" style="22" hidden="1" customWidth="1"/>
    <col min="18" max="18" width="2.42578125" style="22" hidden="1" customWidth="1"/>
    <col min="19" max="19" width="6" style="22" hidden="1" customWidth="1"/>
    <col min="20" max="20" width="6.28515625" style="22" hidden="1" customWidth="1"/>
    <col min="21" max="21" width="5.5703125" style="22" hidden="1" customWidth="1"/>
    <col min="22" max="22" width="11.7109375" style="22" hidden="1" customWidth="1"/>
    <col min="23" max="24" width="12.7109375" style="22" hidden="1" customWidth="1"/>
    <col min="25" max="25" width="11.42578125" style="22" customWidth="1"/>
    <col min="26" max="16384" width="11.42578125" style="22"/>
  </cols>
  <sheetData>
    <row r="1" spans="2:26" ht="7.5" customHeight="1" thickBot="1" x14ac:dyDescent="0.3"/>
    <row r="2" spans="2:26" ht="19.5" thickBot="1" x14ac:dyDescent="0.35">
      <c r="B2" s="58">
        <v>1</v>
      </c>
      <c r="C2" s="59" t="str">
        <f>IF($B$2=1,"FdW",IF($B$2=2,"FdW","FdW"))</f>
        <v>FdW</v>
      </c>
      <c r="D2" s="68"/>
      <c r="E2" s="1" t="str">
        <f>IF(OR(C2="FdW",C2="FüG",C2="StG"),"kn","°")</f>
        <v>kn</v>
      </c>
      <c r="G2" s="61" t="str">
        <f>IF($B$2=1,"FüG",IF($B$2=2,"FüG","StG"))</f>
        <v>FüG</v>
      </c>
      <c r="H2" s="18" t="str">
        <f>IF(OR(D2="",D3="",D4="",D5=""),"",IF($B$2=1,SQRT(D2^2+D4^2+2*D2*D4*COS(RADIANS(D3-D5))),IF($B$2=2,SQRT(D2^2+D4^2+2*D4*D2*COS(RADIANS(H3-D5))),SQRT(D2^2+D4^2-2*D4*D2*COS(RADIANS(D5-D3))))))</f>
        <v/>
      </c>
      <c r="I2" s="2" t="str">
        <f>IF(OR(G2="FdW",G2="FüG",G2="StG"),"kn","°")</f>
        <v>kn</v>
      </c>
      <c r="K2" s="23" t="s">
        <v>0</v>
      </c>
      <c r="L2" s="24" t="s">
        <v>1</v>
      </c>
      <c r="M2" s="25">
        <f>D8</f>
        <v>0</v>
      </c>
      <c r="N2" s="26">
        <f>E8</f>
        <v>0</v>
      </c>
      <c r="O2" s="24">
        <f>G8</f>
        <v>0</v>
      </c>
      <c r="P2" s="24"/>
      <c r="Q2" s="27" t="s">
        <v>2</v>
      </c>
      <c r="R2" s="24" t="s">
        <v>1</v>
      </c>
      <c r="S2" s="28">
        <f>D9</f>
        <v>0</v>
      </c>
      <c r="T2" s="26">
        <f>E9</f>
        <v>0</v>
      </c>
      <c r="U2" s="29">
        <f>G9</f>
        <v>0</v>
      </c>
      <c r="V2" s="30">
        <f>IF(OR(O2="N",O2="N/S"),M2+N2/60,(M2+N2/60)*-1)</f>
        <v>0</v>
      </c>
      <c r="W2" s="87" t="e">
        <f>(V2+V4)/2</f>
        <v>#VALUE!</v>
      </c>
      <c r="X2" s="30">
        <f>IF(OR(U2="E",U2="E/W"),S2+T2/60,(S2+T2/60)*-1)</f>
        <v>0</v>
      </c>
      <c r="Z2" s="31"/>
    </row>
    <row r="3" spans="2:26" ht="18" thickBot="1" x14ac:dyDescent="0.35">
      <c r="C3" s="60" t="str">
        <f>IF($B$2=1,"KdW",IF($B$2=2,"KüG","KdW"))</f>
        <v>KdW</v>
      </c>
      <c r="D3" s="69"/>
      <c r="E3" s="3" t="str">
        <f>IF(OR(C3="FdW",C3="FüG",C3="StG"),"kn","°")</f>
        <v>°</v>
      </c>
      <c r="G3" s="62" t="str">
        <f>IF($B$2=1,"KüG",IF($B$2=2,"KdW","StR"))</f>
        <v>KüG</v>
      </c>
      <c r="H3" s="19" t="str">
        <f>IF(OR(D2="",D3="",D4="",D5=""),"",IF($B$2=1,D3+H4,IF($B$2=2,D3-DEGREES(ASIN((D4/D2)*SIN(RADIANS(D5-D3)))),D5+(IF(H4&gt;=0,1,-1)*DEGREES(ACOS((D4^2+H2^2-D2^2)/(2*D4*H2)))))))</f>
        <v/>
      </c>
      <c r="I3" s="4" t="str">
        <f>IF(OR(G3="FdW",G3="FüG",G3="StG"),"kn","°")</f>
        <v>°</v>
      </c>
      <c r="K3" s="32" t="s">
        <v>3</v>
      </c>
      <c r="L3" s="33" t="s">
        <v>1</v>
      </c>
      <c r="M3" s="34" t="e">
        <f>IF(V3&lt;0,TRUNC(V3)*-1,TRUNC(V3))</f>
        <v>#VALUE!</v>
      </c>
      <c r="N3" s="35" t="e">
        <f>IF(V3-TRUNC(V3)&lt;0,((V3-TRUNC(V3))*60)*-1,(V3-TRUNC(V3))*60)</f>
        <v>#VALUE!</v>
      </c>
      <c r="O3" s="33" t="e">
        <f>IF(V3&lt;0,"S",IF(V3&gt;0,"N","N/S"))</f>
        <v>#VALUE!</v>
      </c>
      <c r="P3" s="33"/>
      <c r="Q3" s="36" t="s">
        <v>4</v>
      </c>
      <c r="R3" s="33" t="s">
        <v>1</v>
      </c>
      <c r="S3" s="37" t="e">
        <f>IF(X3&lt;0,TRUNC(X3)*-1,TRUNC(X3))</f>
        <v>#VALUE!</v>
      </c>
      <c r="T3" s="35" t="e">
        <f>IF(X3-TRUNC(X3)&lt;0,((X3-TRUNC(X3))*60)*-1,(X3-TRUNC(X3))*60)</f>
        <v>#VALUE!</v>
      </c>
      <c r="U3" s="38" t="e">
        <f>IF(X3&lt;0,"W",IF(X3&gt;0,"E","E/W"))</f>
        <v>#VALUE!</v>
      </c>
      <c r="V3" s="30" t="e">
        <f>M7/60</f>
        <v>#VALUE!</v>
      </c>
      <c r="W3" s="87"/>
      <c r="X3" s="30" t="e">
        <f>S8/60</f>
        <v>#VALUE!</v>
      </c>
    </row>
    <row r="4" spans="2:26" ht="19.5" thickBot="1" x14ac:dyDescent="0.35">
      <c r="C4" s="59" t="str">
        <f>IF($B$2=1,"StG",IF($B$2=2,"StG","FüG"))</f>
        <v>StG</v>
      </c>
      <c r="D4" s="68"/>
      <c r="E4" s="1" t="str">
        <f>IF(OR(C4="FdW",C4="FüG",C4="StG"),"kn","°")</f>
        <v>kn</v>
      </c>
      <c r="G4" s="63" t="str">
        <f>IF($B$2=1,"BS",IF($B$2=2,"BS","BS"))</f>
        <v>BS</v>
      </c>
      <c r="H4" s="20" t="str">
        <f>IF(OR(D2="",D3="",D4="",D5=""),"",IF($B$2=1,DEGREES(ASIN((D4/H2)*SIN(RADIANS(D5-D3)))),IF($B$2=2,D3-H3,D5-D3)))</f>
        <v/>
      </c>
      <c r="I4" s="5" t="str">
        <f>IF(OR(G4="FdW",G4="FüG",G4="StG"),"kn","°")</f>
        <v>°</v>
      </c>
      <c r="K4" s="39" t="s">
        <v>5</v>
      </c>
      <c r="L4" s="40" t="s">
        <v>1</v>
      </c>
      <c r="M4" s="41" t="e">
        <f>IF(V4&lt;0,TRUNC(V4)*-1,TRUNC(V4))</f>
        <v>#VALUE!</v>
      </c>
      <c r="N4" s="42" t="e">
        <f>IF(V4-TRUNC(V4)&lt;0,((V4-TRUNC(V4))*60)*-1,(V4-TRUNC(V4))*60)</f>
        <v>#VALUE!</v>
      </c>
      <c r="O4" s="40" t="e">
        <f>IF(V4&lt;0,"S",IF(V4&gt;0,"N","N/S"))</f>
        <v>#VALUE!</v>
      </c>
      <c r="P4" s="40"/>
      <c r="Q4" s="43" t="s">
        <v>6</v>
      </c>
      <c r="R4" s="40" t="s">
        <v>1</v>
      </c>
      <c r="S4" s="44" t="e">
        <f>IF(X4&lt;0,TRUNC(X4)*-1,TRUNC(X4))</f>
        <v>#VALUE!</v>
      </c>
      <c r="T4" s="42" t="e">
        <f>IF(X4-TRUNC(X4)&lt;0,((X4-TRUNC(X4))*60)*-1,(X4-TRUNC(X4))*60)</f>
        <v>#VALUE!</v>
      </c>
      <c r="U4" s="45" t="e">
        <f>IF(X4&lt;0,"W",IF(X4&gt;0,"E","E/W"))</f>
        <v>#VALUE!</v>
      </c>
      <c r="V4" s="30" t="e">
        <f>IF(OR(V3&gt;10,V3&lt;-10),0,V2+V3)</f>
        <v>#VALUE!</v>
      </c>
      <c r="W4" s="30"/>
      <c r="X4" s="30" t="e">
        <f>IF(X2+X3&lt;-180,180-((X2+X3)*-1-180),IF(X2+X3&gt;180,(180-((X2+X3)-180))*-1,X2+X3))</f>
        <v>#VALUE!</v>
      </c>
    </row>
    <row r="5" spans="2:26" ht="18" thickBot="1" x14ac:dyDescent="0.35">
      <c r="C5" s="60" t="str">
        <f>IF($B$2=1,"StR",IF($B$2=2,"StR","KüG"))</f>
        <v>StR</v>
      </c>
      <c r="D5" s="69"/>
      <c r="E5" s="3" t="str">
        <f>IF(OR(C5="FdW",C5="FüG",C5="StG"),"kn","°")</f>
        <v>°</v>
      </c>
      <c r="K5" s="46" t="s">
        <v>7</v>
      </c>
      <c r="L5" s="47" t="s">
        <v>1</v>
      </c>
      <c r="M5" s="88" t="str">
        <f>IF($B$2=1,H3,IF($B$2=2,D3,D5))</f>
        <v/>
      </c>
      <c r="N5" s="89"/>
      <c r="O5" s="90" t="b">
        <f>IF(AND(M5&gt;0,M5&lt;90),CONCATENATE("N",ROUND(M5,1),"° E"),IF(AND(M5&gt;90,M5&lt;180),CONCATENATE("S",ROUND(180-M5,1),"° E"),IF(AND(M5&gt;180,M5&lt;270),CONCATENATE("S",ROUND(M5-180,1),"° W"),IF(AND(M5&gt;270,M5&lt;360),CONCATENATE("N",ROUND(360-M5,1),"° W"),IF(OR(M5=0,M5=360),"Nord",IF(M5=90,"Ost",IF(M5=180,"Süd",IF(M5=270,"West"))))))))</f>
        <v>0</v>
      </c>
      <c r="P5" s="88"/>
      <c r="Q5" s="91" t="s">
        <v>8</v>
      </c>
      <c r="R5" s="92"/>
      <c r="S5" s="92"/>
      <c r="T5" s="93" t="e">
        <f>IF($B$2=1,((D10-D7)*24)*H2,IF($B$2=2,((D10-D7)*24)*H2,((D10-D7)*24)*D4))</f>
        <v>#VALUE!</v>
      </c>
      <c r="U5" s="94"/>
      <c r="V5" s="30"/>
      <c r="W5" s="30"/>
      <c r="X5" s="30"/>
    </row>
    <row r="6" spans="2:26" ht="7.5" customHeight="1" thickBot="1" x14ac:dyDescent="0.3">
      <c r="V6" s="30"/>
      <c r="W6" s="30"/>
      <c r="X6" s="30"/>
    </row>
    <row r="7" spans="2:26" ht="18" customHeight="1" x14ac:dyDescent="0.3">
      <c r="B7" s="78" t="s">
        <v>9</v>
      </c>
      <c r="C7" s="6" t="s">
        <v>10</v>
      </c>
      <c r="D7" s="81"/>
      <c r="E7" s="82"/>
      <c r="F7" s="83"/>
      <c r="G7" s="6"/>
      <c r="H7" s="6"/>
      <c r="I7" s="7"/>
      <c r="K7" s="48" t="s">
        <v>11</v>
      </c>
      <c r="L7" s="48" t="s">
        <v>1</v>
      </c>
      <c r="M7" s="84" t="e">
        <f>T5*COS(M5*PI()/180)</f>
        <v>#VALUE!</v>
      </c>
      <c r="N7" s="84"/>
      <c r="O7" s="84"/>
      <c r="P7" s="48"/>
      <c r="Q7" s="48" t="s">
        <v>12</v>
      </c>
      <c r="R7" s="48" t="s">
        <v>1</v>
      </c>
      <c r="S7" s="70" t="e">
        <f>T5*SIN(M5*PI()/180)</f>
        <v>#VALUE!</v>
      </c>
      <c r="T7" s="70"/>
      <c r="U7" s="48"/>
      <c r="V7" s="30"/>
      <c r="W7" s="30"/>
      <c r="X7" s="30"/>
    </row>
    <row r="8" spans="2:26" ht="18.75" x14ac:dyDescent="0.35">
      <c r="B8" s="79"/>
      <c r="C8" s="8" t="s">
        <v>13</v>
      </c>
      <c r="D8" s="64"/>
      <c r="E8" s="85"/>
      <c r="F8" s="86"/>
      <c r="G8" s="65"/>
      <c r="H8" s="8"/>
      <c r="I8" s="9"/>
      <c r="K8" s="48" t="s">
        <v>14</v>
      </c>
      <c r="L8" s="48" t="s">
        <v>1</v>
      </c>
      <c r="M8" s="49" t="e">
        <f>TRUNC((V2+V4)/2)</f>
        <v>#VALUE!</v>
      </c>
      <c r="N8" s="50" t="e">
        <f>(W2-TRUNC(W2))*60</f>
        <v>#VALUE!</v>
      </c>
      <c r="O8" s="48" t="e">
        <f>IF(W2&lt;0,"S",IF(W2&gt;0,"N","N/S"))</f>
        <v>#VALUE!</v>
      </c>
      <c r="P8" s="48"/>
      <c r="Q8" s="48" t="s">
        <v>15</v>
      </c>
      <c r="R8" s="48" t="s">
        <v>1</v>
      </c>
      <c r="S8" s="70" t="e">
        <f>S7/COS(W2*PI()/180)</f>
        <v>#VALUE!</v>
      </c>
      <c r="T8" s="70"/>
      <c r="U8" s="48"/>
      <c r="V8" s="30"/>
      <c r="W8" s="30"/>
      <c r="X8" s="30"/>
    </row>
    <row r="9" spans="2:26" ht="15.75" thickBot="1" x14ac:dyDescent="0.3">
      <c r="B9" s="80"/>
      <c r="C9" s="10" t="s">
        <v>16</v>
      </c>
      <c r="D9" s="67"/>
      <c r="E9" s="71"/>
      <c r="F9" s="72"/>
      <c r="G9" s="66"/>
      <c r="H9" s="10"/>
      <c r="I9" s="11"/>
      <c r="V9" s="30"/>
      <c r="W9" s="30"/>
      <c r="X9" s="30"/>
    </row>
    <row r="10" spans="2:26" x14ac:dyDescent="0.25">
      <c r="B10" s="73" t="s">
        <v>17</v>
      </c>
      <c r="C10" s="12" t="s">
        <v>10</v>
      </c>
      <c r="D10" s="75"/>
      <c r="E10" s="75"/>
      <c r="F10" s="75"/>
      <c r="G10" s="12"/>
      <c r="H10" s="12"/>
      <c r="I10" s="14"/>
      <c r="V10" s="30"/>
      <c r="W10" s="30"/>
      <c r="X10" s="30"/>
    </row>
    <row r="11" spans="2:26" x14ac:dyDescent="0.25">
      <c r="B11" s="73"/>
      <c r="C11" s="12" t="s">
        <v>13</v>
      </c>
      <c r="D11" s="13" t="str">
        <f>IF(D8="","",M4)</f>
        <v/>
      </c>
      <c r="E11" s="76" t="str">
        <f>IF(E8="","",N4)</f>
        <v/>
      </c>
      <c r="F11" s="76"/>
      <c r="G11" s="12" t="str">
        <f>IF(G8="","",O4)</f>
        <v/>
      </c>
      <c r="H11" s="12"/>
      <c r="I11" s="14"/>
    </row>
    <row r="12" spans="2:26" ht="15.75" thickBot="1" x14ac:dyDescent="0.3">
      <c r="B12" s="74"/>
      <c r="C12" s="15" t="s">
        <v>16</v>
      </c>
      <c r="D12" s="16" t="str">
        <f>IF(D9="","",S4)</f>
        <v/>
      </c>
      <c r="E12" s="77" t="str">
        <f>IF(E9="","",T4)</f>
        <v/>
      </c>
      <c r="F12" s="77"/>
      <c r="G12" s="15" t="str">
        <f>IF(G9="","",U4)</f>
        <v/>
      </c>
      <c r="H12" s="15"/>
      <c r="I12" s="17"/>
    </row>
    <row r="13" spans="2:26" ht="7.5" customHeight="1" x14ac:dyDescent="0.25"/>
    <row r="14" spans="2:26" x14ac:dyDescent="0.25">
      <c r="B14" s="22"/>
      <c r="C14" s="21"/>
      <c r="G14" s="51"/>
    </row>
    <row r="15" spans="2:26" x14ac:dyDescent="0.25">
      <c r="B15" s="22"/>
      <c r="C15" s="52"/>
    </row>
    <row r="16" spans="2:26" x14ac:dyDescent="0.25">
      <c r="B16" s="53" t="s">
        <v>18</v>
      </c>
      <c r="C16" s="54"/>
      <c r="D16" s="54"/>
    </row>
    <row r="17" spans="2:3" x14ac:dyDescent="0.25">
      <c r="B17" s="55" t="s">
        <v>19</v>
      </c>
      <c r="C17" s="56" t="s">
        <v>20</v>
      </c>
    </row>
    <row r="18" spans="2:3" ht="6.75" customHeight="1" x14ac:dyDescent="0.25">
      <c r="B18" s="22"/>
      <c r="C18" s="57"/>
    </row>
    <row r="19" spans="2:3" x14ac:dyDescent="0.25">
      <c r="B19" s="22"/>
      <c r="C19" s="21"/>
    </row>
    <row r="20" spans="2:3" x14ac:dyDescent="0.25">
      <c r="C20" s="21"/>
    </row>
    <row r="21" spans="2:3" x14ac:dyDescent="0.25">
      <c r="C21" s="21"/>
    </row>
  </sheetData>
  <sheetProtection algorithmName="SHA-512" hashValue="zBetiwzdh+Aw6HUOI7MBwbGXOPOlSMSOuqwMW39h8CeuePtDLYPqduueDxNmKUTfKtjwgqJObUXkj8JOTUgvbw==" saltValue="fNcmwE3qShJNIVW6gkDrqg==" spinCount="100000" sheet="1" objects="1" scenarios="1" selectLockedCells="1"/>
  <mergeCells count="16">
    <mergeCell ref="W2:W3"/>
    <mergeCell ref="M5:N5"/>
    <mergeCell ref="O5:P5"/>
    <mergeCell ref="Q5:S5"/>
    <mergeCell ref="T5:U5"/>
    <mergeCell ref="S8:T8"/>
    <mergeCell ref="E9:F9"/>
    <mergeCell ref="B10:B12"/>
    <mergeCell ref="D10:F10"/>
    <mergeCell ref="E11:F11"/>
    <mergeCell ref="E12:F12"/>
    <mergeCell ref="B7:B9"/>
    <mergeCell ref="D7:F7"/>
    <mergeCell ref="M7:O7"/>
    <mergeCell ref="S7:T7"/>
    <mergeCell ref="E8:F8"/>
  </mergeCells>
  <dataValidations count="6">
    <dataValidation type="list" allowBlank="1" showInputMessage="1" showErrorMessage="1" sqref="G9" xr:uid="{00000000-0002-0000-0000-000000000000}">
      <formula1>"E,W"</formula1>
    </dataValidation>
    <dataValidation type="list" allowBlank="1" showInputMessage="1" showErrorMessage="1" sqref="G8" xr:uid="{00000000-0002-0000-0000-000001000000}">
      <formula1>"N,S"</formula1>
    </dataValidation>
    <dataValidation type="list" allowBlank="1" showInputMessage="1" showErrorMessage="1" sqref="U2:U4" xr:uid="{00000000-0002-0000-0000-000002000000}">
      <formula1>"E,W,E/W"</formula1>
    </dataValidation>
    <dataValidation type="decimal" allowBlank="1" showInputMessage="1" showErrorMessage="1" sqref="N2" xr:uid="{00000000-0002-0000-0000-000003000000}">
      <formula1>0</formula1>
      <formula2>60</formula2>
    </dataValidation>
    <dataValidation type="decimal" errorStyle="warning" allowBlank="1" showInputMessage="1" showErrorMessage="1" errorTitle="Bereich der Mittelbreite" error="Um eine größere Genauigkeit der Berechnung zu erreichen, nutzen Sie bitte das Verfahren der &quot;Vergrößerten Breite&quot;. _x000a__x000a_Hier sind nur Distanzen bis 500 nm zugelassen._x000a__x000a_Der Programmierer" sqref="T5:U5" xr:uid="{00000000-0002-0000-0000-000004000000}">
      <formula1>0</formula1>
      <formula2>500</formula2>
    </dataValidation>
    <dataValidation type="list" allowBlank="1" showInputMessage="1" showErrorMessage="1" sqref="O8 O2:O4" xr:uid="{00000000-0002-0000-0000-000005000000}">
      <formula1>"N,S,N/S"</formula1>
    </dataValidation>
  </dataValidations>
  <hyperlinks>
    <hyperlink ref="C17" r:id="rId1" xr:uid="{00000000-0004-0000-0000-000000000000}"/>
  </hyperlinks>
  <pageMargins left="0.7" right="0.7" top="0.78740157499999996" bottom="0.78740157499999996" header="0.3" footer="0.3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1038225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</xdr:row>
                    <xdr:rowOff>85725</xdr:rowOff>
                  </from>
                  <to>
                    <xdr:col>1</xdr:col>
                    <xdr:colOff>1038225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</xdr:row>
                    <xdr:rowOff>219075</xdr:rowOff>
                  </from>
                  <to>
                    <xdr:col>1</xdr:col>
                    <xdr:colOff>1038225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Strom</vt:lpstr>
      <vt:lpstr>Strom!Druckbereich</vt:lpstr>
    </vt:vector>
  </TitlesOfParts>
  <Company>schmidt24sea.de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Eine Idee Nautik</dc:subject>
  <dc:creator>André Schmidt</dc:creator>
  <cp:lastModifiedBy>andre</cp:lastModifiedBy>
  <dcterms:created xsi:type="dcterms:W3CDTF">2012-10-09T12:09:30Z</dcterms:created>
  <dcterms:modified xsi:type="dcterms:W3CDTF">2019-03-29T23:34:17Z</dcterms:modified>
  <cp:category>Navigation</cp:category>
</cp:coreProperties>
</file>